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AA_Hocke_Karel_Pracovní_data\S-B_2025\Bytíz expozice\04_08_2025- dělení - úpravy\EXPOZICE - ŠTOLA - Instalace roubení a ukázky těžby\"/>
    </mc:Choice>
  </mc:AlternateContent>
  <xr:revisionPtr revIDLastSave="0" documentId="8_{45D101CD-55AC-4455-A964-82A4DEC8351E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1 0201 Pol" sheetId="12" r:id="rId4"/>
    <sheet name="021 0202 Pol" sheetId="13" r:id="rId5"/>
    <sheet name="021 02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'021 0201 Pol'!$1:$7</definedName>
    <definedName name="_xlnm.Print_Titles" localSheetId="4">'021 0202 Pol'!$1:$7</definedName>
    <definedName name="_xlnm.Print_Titles" localSheetId="5">'021 0203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'021 0201 Pol'!$A$1:$Y$29</definedName>
    <definedName name="_xlnm.Print_Area" localSheetId="4">'021 0202 Pol'!$A$1:$Y$29</definedName>
    <definedName name="_xlnm.Print_Area" localSheetId="5">'021 0203 Pol'!$A$1:$Y$21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G9" i="14"/>
  <c r="G8" i="14" s="1"/>
  <c r="G11" i="14" s="1"/>
  <c r="I9" i="14"/>
  <c r="I8" i="14" s="1"/>
  <c r="K9" i="14"/>
  <c r="K8" i="14" s="1"/>
  <c r="O9" i="14"/>
  <c r="O8" i="14" s="1"/>
  <c r="Q9" i="14"/>
  <c r="Q8" i="14" s="1"/>
  <c r="V9" i="14"/>
  <c r="V8" i="14" s="1"/>
  <c r="AE11" i="14"/>
  <c r="F43" i="1" s="1"/>
  <c r="G9" i="13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AE19" i="13"/>
  <c r="F42" i="1" s="1"/>
  <c r="G9" i="12"/>
  <c r="AF19" i="12" s="1"/>
  <c r="G41" i="1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52" i="1" s="1"/>
  <c r="G15" i="12"/>
  <c r="I15" i="12"/>
  <c r="I14" i="12" s="1"/>
  <c r="K15" i="12"/>
  <c r="K14" i="12" s="1"/>
  <c r="M15" i="12"/>
  <c r="M14" i="12" s="1"/>
  <c r="O15" i="12"/>
  <c r="O14" i="12" s="1"/>
  <c r="Q15" i="12"/>
  <c r="Q14" i="12" s="1"/>
  <c r="V15" i="12"/>
  <c r="V14" i="12" s="1"/>
  <c r="AE19" i="12"/>
  <c r="F41" i="1" s="1"/>
  <c r="H41" i="1" s="1"/>
  <c r="I41" i="1" s="1"/>
  <c r="I20" i="1"/>
  <c r="I19" i="1"/>
  <c r="I16" i="1"/>
  <c r="H43" i="1" l="1"/>
  <c r="I43" i="1" s="1"/>
  <c r="G8" i="13"/>
  <c r="G8" i="12"/>
  <c r="F39" i="1"/>
  <c r="F44" i="1" s="1"/>
  <c r="F40" i="1"/>
  <c r="G23" i="1"/>
  <c r="M9" i="14"/>
  <c r="M8" i="14" s="1"/>
  <c r="AF11" i="14"/>
  <c r="G43" i="1" s="1"/>
  <c r="M8" i="13"/>
  <c r="AF19" i="13"/>
  <c r="G42" i="1" s="1"/>
  <c r="H42" i="1" s="1"/>
  <c r="I42" i="1" s="1"/>
  <c r="M8" i="12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39" i="1"/>
  <c r="I54" i="1"/>
  <c r="I18" i="1" s="1"/>
  <c r="G19" i="13"/>
  <c r="G19" i="12"/>
  <c r="I51" i="1"/>
  <c r="A23" i="1"/>
  <c r="G44" i="1" l="1"/>
  <c r="H39" i="1"/>
  <c r="I17" i="1"/>
  <c r="I21" i="1" s="1"/>
  <c r="I55" i="1"/>
  <c r="A24" i="1"/>
  <c r="G24" i="1"/>
  <c r="I39" i="1" l="1"/>
  <c r="I44" i="1" s="1"/>
  <c r="H44" i="1"/>
  <c r="G25" i="1"/>
  <c r="A25" i="1" s="1"/>
  <c r="G28" i="1"/>
  <c r="J54" i="1"/>
  <c r="J53" i="1"/>
  <c r="J52" i="1"/>
  <c r="J51" i="1"/>
  <c r="J55" i="1" l="1"/>
  <c r="G26" i="1"/>
  <c r="A27" i="1" s="1"/>
  <c r="A26" i="1"/>
  <c r="J41" i="1"/>
  <c r="J42" i="1"/>
  <c r="J43" i="1"/>
  <c r="J40" i="1"/>
  <c r="J39" i="1"/>
  <c r="J44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Hocke</author>
  </authors>
  <commentList>
    <comment ref="S6" authorId="0" shapeId="0" xr:uid="{570C24C2-5C13-4599-A9C3-1C47F4C571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3753AB2-204F-48B2-B2DE-A3AA9A1614A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Hocke</author>
  </authors>
  <commentList>
    <comment ref="S6" authorId="0" shapeId="0" xr:uid="{D11E165C-795C-4ECC-8147-5023D34AE06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3D2BE10-36DB-40E9-86B4-7FE7F20449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Hocke</author>
  </authors>
  <commentList>
    <comment ref="S6" authorId="0" shapeId="0" xr:uid="{76DED1B3-354E-45DF-B628-DEB58FCC676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BF58CE7-CA70-41F0-A04D-7357407B9F6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<sst xmlns="http://schemas.openxmlformats.org/spreadsheetml/2006/main" count="374" uniqueCount="162">
  <si>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</si>
  <si>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</si>
  <si>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</si>
  <si>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</si>
  <si>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</si>
  <si>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</si>
  <si>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</si>
  <si>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</si>
  <si>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</si>
  <si>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</si>
  <si>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</si>
  <si>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</si>
  <si>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</si>
  <si>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</si>
  <si>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</si>
  <si>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</si>
  <si>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</si>
  <si>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</si>
  <si>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</si>
  <si>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</si>
  <si>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</si>
  <si>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</si>
  <si>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</si>
  <si>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</si>
  <si>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</si>
  <si>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</si>
  <si>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</si>
  <si>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</si>
  <si>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</si>
  <si>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</si>
  <si>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</si>
  <si>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</si>
  <si>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</si>
  <si>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</si>
  <si>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</si>
  <si>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</si>
  <si>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</si>
  <si>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</si>
  <si>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</si>
  <si>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</si>
  <si>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</si>
  <si>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</si>
  <si>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</si>
  <si>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Velfl Josef, PaedDr.</t>
  </si>
  <si>
    <t>25-01_1</t>
  </si>
  <si>
    <t>STAVEBNÍ ÚPRAVY STROJOVNY a VYBUDOVÁNÍ EXPOZICE ŠTOLY</t>
  </si>
  <si>
    <t>Hornické muzeum Příbram, příspěvková organizace</t>
  </si>
  <si>
    <t>Náměstí Hynka Kličky 293</t>
  </si>
  <si>
    <t>Příbram VI</t>
  </si>
  <si>
    <t>26101</t>
  </si>
  <si>
    <t>00360121</t>
  </si>
  <si>
    <t>Ing. arch. Michal Hloupý</t>
  </si>
  <si>
    <t>Dr. E. Beneše 100</t>
  </si>
  <si>
    <t>Sedlec-Prčice - Sedlec</t>
  </si>
  <si>
    <t>25791</t>
  </si>
  <si>
    <t>02796759</t>
  </si>
  <si>
    <t xml:space="preserve">DLE VÝBĚROVÉHO ŘÍZENÍ  </t>
  </si>
  <si>
    <t>Stavba</t>
  </si>
  <si>
    <t>021</t>
  </si>
  <si>
    <t>EXPOZICE - ŠTOLA - Instalace roubení a ukázky těžby</t>
  </si>
  <si>
    <t>0201</t>
  </si>
  <si>
    <t>Vnitřní expozice: roubení - výdřeva - vystrojení štoly</t>
  </si>
  <si>
    <t>0202</t>
  </si>
  <si>
    <t>Venkovní expozice - ukázka těžby</t>
  </si>
  <si>
    <t>0203</t>
  </si>
  <si>
    <t>Instalace expozice</t>
  </si>
  <si>
    <t>Celkem za stavbu</t>
  </si>
  <si>
    <t>CZK</t>
  </si>
  <si>
    <t>Rekapitulace dílů</t>
  </si>
  <si>
    <t>Typ dílu</t>
  </si>
  <si>
    <t>762</t>
  </si>
  <si>
    <t>Konstrukce tesařské</t>
  </si>
  <si>
    <t>767</t>
  </si>
  <si>
    <t>Konstrukce zámečnické</t>
  </si>
  <si>
    <t>799</t>
  </si>
  <si>
    <t>Ostatní</t>
  </si>
  <si>
    <t>M38</t>
  </si>
  <si>
    <t>Montáže strojů těžby rud,paliv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</si>
  <si>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</si>
  <si>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</si>
  <si>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</si>
  <si>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</si>
  <si>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</si>
  <si>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</si>
  <si>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</si>
  <si>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</si>
  <si>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</si>
  <si>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</si>
  <si>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</si>
  <si>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</si>
  <si>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</si>
  <si>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</si>
  <si>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</si>
  <si>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</si>
  <si>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</si>
  <si>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</si>
  <si>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</si>
  <si>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</si>
  <si>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</si>
  <si>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</si>
  <si>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</si>
  <si>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</si>
  <si>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</si>
  <si>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</si>
  <si>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</si>
  <si>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</si>
  <si>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</si>
  <si>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</si>
  <si>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60515789R</t>
  </si>
  <si>
    <t>Dodávka hranolů, fošen pro výztuže štol A a B</t>
  </si>
  <si>
    <t>m3</t>
  </si>
  <si>
    <t>Vlastní</t>
  </si>
  <si>
    <t>RTS 25/ I</t>
  </si>
  <si>
    <t>Specifikace</t>
  </si>
  <si>
    <t>Běžná</t>
  </si>
  <si>
    <t>POL3_</t>
  </si>
  <si>
    <t>8,7*1,1</t>
  </si>
  <si>
    <t>VV</t>
  </si>
  <si>
    <t>60515789R001</t>
  </si>
  <si>
    <t>Montáž hranolů, fošen pro výztuže štol A a B</t>
  </si>
  <si>
    <t>Indiv</t>
  </si>
  <si>
    <t>8,7</t>
  </si>
  <si>
    <t>998762102R00</t>
  </si>
  <si>
    <t>Přesun hmot pro tesařské konstrukce, výšky do 12 m</t>
  </si>
  <si>
    <t>t</t>
  </si>
  <si>
    <t>RTS 25/ II</t>
  </si>
  <si>
    <t>Přesun hmot</t>
  </si>
  <si>
    <t>POL7_</t>
  </si>
  <si>
    <t>767995105R00</t>
  </si>
  <si>
    <t>Výroba a montáž kov. atypických konstr. do 100 kg</t>
  </si>
  <si>
    <t>kg</t>
  </si>
  <si>
    <t>Práce</t>
  </si>
  <si>
    <t>POL1_</t>
  </si>
  <si>
    <t xml:space="preserve">Všechny kovové konstrukce budou lakované !!! Součástí ceny je výroba, montáž, lakování, kotevní a podružný materiál : </t>
  </si>
  <si>
    <t>Výztuž štoly C : 2311</t>
  </si>
  <si>
    <t>SUM</t>
  </si>
  <si>
    <t>Poznámky uchazeče k zadání</t>
  </si>
  <si>
    <t>POPUZIV</t>
  </si>
  <si>
    <t>END</t>
  </si>
  <si>
    <t>R_3905827T00</t>
  </si>
  <si>
    <t xml:space="preserve">1) Pořízení a instalace výhybky </t>
  </si>
  <si>
    <t>SOUB</t>
  </si>
  <si>
    <t>R_3905828T00</t>
  </si>
  <si>
    <t>2) Realizace nájezdového valu u JV stěny strojovny k místu výklopu a bagrování (nopová folie, záho zové kamenivo a drť - 40 m3)</t>
  </si>
  <si>
    <t>soub</t>
  </si>
  <si>
    <t>R_3905829T00</t>
  </si>
  <si>
    <t>3) Montáž kolejiště a výklopny</t>
  </si>
  <si>
    <t>R_3905830T00</t>
  </si>
  <si>
    <t xml:space="preserve">4) Pořízení a instalace vrátku </t>
  </si>
  <si>
    <t>R_3905831T00</t>
  </si>
  <si>
    <t>5) Úprava vozu na boční výsyp</t>
  </si>
  <si>
    <t>R_3905832T00</t>
  </si>
  <si>
    <t>6) Spojovací a ostatní drobný materiál  (kolejnicové spojky,vzduchové hadice, šrouby)</t>
  </si>
  <si>
    <t>R_3905833T00</t>
  </si>
  <si>
    <t>7) Doprava osob a materíálu (jeřáb, bagr )</t>
  </si>
  <si>
    <t>R_3905834T00</t>
  </si>
  <si>
    <t>8) Zprovoznění stávajícího kompresoru</t>
  </si>
  <si>
    <t>kpl</t>
  </si>
  <si>
    <t>R_3905835T00</t>
  </si>
  <si>
    <t>9) Revize tlakové nádoby</t>
  </si>
  <si>
    <t>5555</t>
  </si>
  <si>
    <t>odhad - doplní Hornické muzeum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</si>
</sst>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5" t="s">
        <v>24</v>
      </c>
      <c r="C2" s="106"/>
      <c r="D2" s="107" t="s">
        <v>44</v>
      </c>
      <c r="E2" s="108" t="s">
        <v>45</v>
      </c>
      <c r="F2" s="109"/>
      <c r="G2" s="109"/>
      <c r="H2" s="109"/>
      <c r="I2" s="109"/>
      <c r="J2" s="110"/>
      <c r="O2" s="1"/>
    </row>
    <row r="3" spans="1:15" ht="27" hidden="1" customHeight="1" x14ac:dyDescent="0.25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5">
      <c r="A4" s="2"/>
      <c r="B4" s="116"/>
      <c r="C4" s="117"/>
      <c r="D4" s="118"/>
      <c r="E4" s="119" t="s">
        <v>59</v>
      </c>
      <c r="F4" s="119"/>
      <c r="G4" s="119"/>
      <c r="H4" s="119"/>
      <c r="I4" s="119"/>
      <c r="J4" s="120"/>
    </row>
    <row r="5" spans="1:15" ht="24" customHeight="1" x14ac:dyDescent="0.25">
      <c r="A5" s="2"/>
      <c r="B5" s="31" t="s">
        <v>23</v>
      </c>
      <c r="D5" s="121" t="s">
        <v>46</v>
      </c>
      <c r="E5" s="88"/>
      <c r="F5" s="88"/>
      <c r="G5" s="88"/>
      <c r="H5" s="18" t="s">
        <v>42</v>
      </c>
      <c r="I5" s="125" t="s">
        <v>50</v>
      </c>
      <c r="J5" s="8"/>
    </row>
    <row r="6" spans="1:15" ht="15.75" customHeight="1" x14ac:dyDescent="0.25">
      <c r="A6" s="2"/>
      <c r="B6" s="28"/>
      <c r="C6" s="53"/>
      <c r="D6" s="122" t="s">
        <v>47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5">
      <c r="A7" s="2"/>
      <c r="B7" s="29"/>
      <c r="C7" s="54"/>
      <c r="D7" s="124" t="s">
        <v>49</v>
      </c>
      <c r="E7" s="123" t="s">
        <v>48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126" t="s">
        <v>51</v>
      </c>
      <c r="H8" s="18" t="s">
        <v>42</v>
      </c>
      <c r="I8" s="125" t="s">
        <v>55</v>
      </c>
      <c r="J8" s="8"/>
    </row>
    <row r="9" spans="1:15" ht="15.75" hidden="1" customHeight="1" x14ac:dyDescent="0.25">
      <c r="A9" s="2"/>
      <c r="B9" s="2"/>
      <c r="D9" s="126" t="s">
        <v>52</v>
      </c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4"/>
      <c r="D10" s="124" t="s">
        <v>54</v>
      </c>
      <c r="E10" s="127" t="s">
        <v>53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8" t="s">
        <v>56</v>
      </c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5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5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5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SUMIF(F51:F54,A16,I51:I54)+SUMIF(F51:F54,"PSU",I51:I54)</f>
        <v>0</v>
      </c>
      <c r="J16" s="82"/>
    </row>
    <row r="17" spans="1:10" ht="23.25" customHeight="1" x14ac:dyDescent="0.25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SUMIF(F51:F54,A17,I51:I54)</f>
        <v>0</v>
      </c>
      <c r="J17" s="82"/>
    </row>
    <row r="18" spans="1:10" ht="23.25" customHeight="1" x14ac:dyDescent="0.25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SUMIF(F51:F54,A18,I51:I54)</f>
        <v>0</v>
      </c>
      <c r="J18" s="82"/>
    </row>
    <row r="19" spans="1:10" ht="23.25" customHeight="1" x14ac:dyDescent="0.25">
      <c r="A19" s="195" t="s">
        <v>78</v>
      </c>
      <c r="B19" s="38" t="s">
        <v>29</v>
      </c>
      <c r="C19" s="59"/>
      <c r="D19" s="60"/>
      <c r="E19" s="80"/>
      <c r="F19" s="81"/>
      <c r="G19" s="80"/>
      <c r="H19" s="81"/>
      <c r="I19" s="80">
        <f>SUMIF(F51:F54,A19,I51:I54)</f>
        <v>0</v>
      </c>
      <c r="J19" s="82"/>
    </row>
    <row r="20" spans="1:10" ht="23.25" customHeight="1" x14ac:dyDescent="0.25">
      <c r="A20" s="195" t="s">
        <v>79</v>
      </c>
      <c r="B20" s="38" t="s">
        <v>30</v>
      </c>
      <c r="C20" s="59"/>
      <c r="D20" s="60"/>
      <c r="E20" s="80"/>
      <c r="F20" s="81"/>
      <c r="G20" s="80"/>
      <c r="H20" s="81"/>
      <c r="I20" s="80">
        <f>SUMIF(F51:F54,A20,I51:I54)</f>
        <v>0</v>
      </c>
      <c r="J20" s="82"/>
    </row>
    <row r="21" spans="1:10" ht="23.25" customHeight="1" x14ac:dyDescent="0.25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37</v>
      </c>
      <c r="C29" s="171"/>
      <c r="D29" s="171"/>
      <c r="E29" s="171"/>
      <c r="F29" s="172"/>
      <c r="G29" s="168">
        <f>A27</f>
        <v>0</v>
      </c>
      <c r="H29" s="168"/>
      <c r="I29" s="168"/>
      <c r="J29" s="173" t="s">
        <v>67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1"/>
      <c r="D34" s="97"/>
      <c r="E34" s="98"/>
      <c r="G34" s="99" t="s">
        <v>43</v>
      </c>
      <c r="H34" s="100"/>
      <c r="I34" s="100"/>
      <c r="J34" s="25"/>
    </row>
    <row r="35" spans="1:10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57</v>
      </c>
      <c r="C39" s="146"/>
      <c r="D39" s="146"/>
      <c r="E39" s="146"/>
      <c r="F39" s="147">
        <f>'021 0201 Pol'!AE19+'021 0202 Pol'!AE19+'021 0203 Pol'!AE11</f>
        <v>0</v>
      </c>
      <c r="G39" s="148">
        <f>'021 0201 Pol'!AF19+'021 0202 Pol'!AF19+'021 0203 Pol'!AF11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5">
      <c r="A40" s="135">
        <v>2</v>
      </c>
      <c r="B40" s="151" t="s">
        <v>58</v>
      </c>
      <c r="C40" s="152" t="s">
        <v>59</v>
      </c>
      <c r="D40" s="152"/>
      <c r="E40" s="152"/>
      <c r="F40" s="153">
        <f>'021 0201 Pol'!AE19+'021 0202 Pol'!AE19+'021 0203 Pol'!AE11</f>
        <v>0</v>
      </c>
      <c r="G40" s="154">
        <f>'021 0201 Pol'!AF19+'021 0202 Pol'!AF19+'021 0203 Pol'!AF11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5">
      <c r="A41" s="135">
        <v>3</v>
      </c>
      <c r="B41" s="156" t="s">
        <v>60</v>
      </c>
      <c r="C41" s="146" t="s">
        <v>61</v>
      </c>
      <c r="D41" s="146"/>
      <c r="E41" s="146"/>
      <c r="F41" s="157">
        <f>'021 0201 Pol'!AE19</f>
        <v>0</v>
      </c>
      <c r="G41" s="149">
        <f>'021 0201 Pol'!AF19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5">
      <c r="A42" s="135">
        <v>3</v>
      </c>
      <c r="B42" s="156" t="s">
        <v>62</v>
      </c>
      <c r="C42" s="146" t="s">
        <v>63</v>
      </c>
      <c r="D42" s="146"/>
      <c r="E42" s="146"/>
      <c r="F42" s="157">
        <f>'021 0202 Pol'!AE19</f>
        <v>0</v>
      </c>
      <c r="G42" s="149">
        <f>'021 0202 Pol'!AF19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5">
      <c r="A43" s="135">
        <v>3</v>
      </c>
      <c r="B43" s="156" t="s">
        <v>64</v>
      </c>
      <c r="C43" s="146" t="s">
        <v>65</v>
      </c>
      <c r="D43" s="146"/>
      <c r="E43" s="146"/>
      <c r="F43" s="157">
        <f>'021 0203 Pol'!AE11</f>
        <v>0</v>
      </c>
      <c r="G43" s="149">
        <f>'021 0203 Pol'!AF11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5">
      <c r="A44" s="135"/>
      <c r="B44" s="158" t="s">
        <v>66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6" x14ac:dyDescent="0.3">
      <c r="B48" s="174" t="s">
        <v>68</v>
      </c>
    </row>
    <row r="50" spans="1:10" ht="25.5" customHeight="1" x14ac:dyDescent="0.25">
      <c r="A50" s="176"/>
      <c r="B50" s="179" t="s">
        <v>18</v>
      </c>
      <c r="C50" s="179" t="s">
        <v>6</v>
      </c>
      <c r="D50" s="180"/>
      <c r="E50" s="180"/>
      <c r="F50" s="181" t="s">
        <v>69</v>
      </c>
      <c r="G50" s="181"/>
      <c r="H50" s="181"/>
      <c r="I50" s="181" t="s">
        <v>31</v>
      </c>
      <c r="J50" s="181" t="s">
        <v>0</v>
      </c>
    </row>
    <row r="51" spans="1:10" ht="36.75" customHeight="1" x14ac:dyDescent="0.25">
      <c r="A51" s="177"/>
      <c r="B51" s="182" t="s">
        <v>70</v>
      </c>
      <c r="C51" s="183" t="s">
        <v>71</v>
      </c>
      <c r="D51" s="184"/>
      <c r="E51" s="184"/>
      <c r="F51" s="193" t="s">
        <v>27</v>
      </c>
      <c r="G51" s="185"/>
      <c r="H51" s="185"/>
      <c r="I51" s="185">
        <f>'021 0201 Pol'!G8</f>
        <v>0</v>
      </c>
      <c r="J51" s="190" t="str">
        <f>IF(I55=0,"",I51/I55*100)</f>
        <v/>
      </c>
    </row>
    <row r="52" spans="1:10" ht="36.75" customHeight="1" x14ac:dyDescent="0.25">
      <c r="A52" s="177"/>
      <c r="B52" s="182" t="s">
        <v>72</v>
      </c>
      <c r="C52" s="183" t="s">
        <v>73</v>
      </c>
      <c r="D52" s="184"/>
      <c r="E52" s="184"/>
      <c r="F52" s="193" t="s">
        <v>27</v>
      </c>
      <c r="G52" s="185"/>
      <c r="H52" s="185"/>
      <c r="I52" s="185">
        <f>'021 0201 Pol'!G14</f>
        <v>0</v>
      </c>
      <c r="J52" s="190" t="str">
        <f>IF(I55=0,"",I52/I55*100)</f>
        <v/>
      </c>
    </row>
    <row r="53" spans="1:10" ht="36.75" customHeight="1" x14ac:dyDescent="0.25">
      <c r="A53" s="177"/>
      <c r="B53" s="182" t="s">
        <v>74</v>
      </c>
      <c r="C53" s="183" t="s">
        <v>75</v>
      </c>
      <c r="D53" s="184"/>
      <c r="E53" s="184"/>
      <c r="F53" s="193" t="s">
        <v>27</v>
      </c>
      <c r="G53" s="185"/>
      <c r="H53" s="185"/>
      <c r="I53" s="185">
        <f>'021 0203 Pol'!G8</f>
        <v>0</v>
      </c>
      <c r="J53" s="190" t="str">
        <f>IF(I55=0,"",I53/I55*100)</f>
        <v/>
      </c>
    </row>
    <row r="54" spans="1:10" ht="36.75" customHeight="1" x14ac:dyDescent="0.25">
      <c r="A54" s="177"/>
      <c r="B54" s="182" t="s">
        <v>76</v>
      </c>
      <c r="C54" s="183" t="s">
        <v>77</v>
      </c>
      <c r="D54" s="184"/>
      <c r="E54" s="184"/>
      <c r="F54" s="193" t="s">
        <v>28</v>
      </c>
      <c r="G54" s="185"/>
      <c r="H54" s="185"/>
      <c r="I54" s="185">
        <f>'021 0202 Pol'!G8</f>
        <v>0</v>
      </c>
      <c r="J54" s="190" t="str">
        <f>IF(I55=0,"",I54/I55*100)</f>
        <v/>
      </c>
    </row>
    <row r="55" spans="1:10" ht="25.5" customHeight="1" x14ac:dyDescent="0.25">
      <c r="A55" s="178"/>
      <c r="B55" s="186" t="s">
        <v>1</v>
      </c>
      <c r="C55" s="187"/>
      <c r="D55" s="188"/>
      <c r="E55" s="188"/>
      <c r="F55" s="194"/>
      <c r="G55" s="189"/>
      <c r="H55" s="189"/>
      <c r="I55" s="189">
        <f>SUM(I51:I54)</f>
        <v>0</v>
      </c>
      <c r="J55" s="191">
        <f>SUM(J51:J54)</f>
        <v>0</v>
      </c>
    </row>
    <row r="56" spans="1:10" x14ac:dyDescent="0.25">
      <c r="F56" s="134"/>
      <c r="G56" s="134"/>
      <c r="H56" s="134"/>
      <c r="I56" s="134"/>
      <c r="J56" s="192"/>
    </row>
    <row r="57" spans="1:10" x14ac:dyDescent="0.25">
      <c r="F57" s="134"/>
      <c r="G57" s="134"/>
      <c r="H57" s="134"/>
      <c r="I57" s="134"/>
      <c r="J57" s="192"/>
    </row>
    <row r="58" spans="1:10" x14ac:dyDescent="0.25">
      <c r="F58" s="134"/>
      <c r="G58" s="134"/>
      <c r="H58" s="134"/>
      <c r="I58" s="134"/>
      <c r="J58" s="1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1" t="s">
        <v>7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50" t="s">
        <v>8</v>
      </c>
      <c r="B2" s="49"/>
      <c r="C2" s="103"/>
      <c r="D2" s="103"/>
      <c r="E2" s="103"/>
      <c r="F2" s="103"/>
      <c r="G2" s="104"/>
    </row>
    <row r="3" spans="1:7" ht="24.9" customHeight="1" x14ac:dyDescent="0.25">
      <c r="A3" s="50" t="s">
        <v>9</v>
      </c>
      <c r="B3" s="49"/>
      <c r="C3" s="103"/>
      <c r="D3" s="103"/>
      <c r="E3" s="103"/>
      <c r="F3" s="103"/>
      <c r="G3" s="104"/>
    </row>
    <row r="4" spans="1:7" ht="24.9" customHeight="1" x14ac:dyDescent="0.25">
      <c r="A4" s="50" t="s">
        <v>10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B3F06-EC1C-43D5-8D00-A40A143504E5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:F15"/>
    </sheetView>
  </sheetViews>
  <sheetFormatPr defaultRowHeight="13.2" outlineLevelRow="3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6" t="s">
        <v>7</v>
      </c>
      <c r="B1" s="196"/>
      <c r="C1" s="196"/>
      <c r="D1" s="196"/>
      <c r="E1" s="196"/>
      <c r="F1" s="196"/>
      <c r="G1" s="196"/>
      <c r="AG1" t="s">
        <v>80</v>
      </c>
    </row>
    <row r="2" spans="1:60" ht="25.05" customHeight="1" x14ac:dyDescent="0.25">
      <c r="A2" s="197" t="s">
        <v>8</v>
      </c>
      <c r="B2" s="49" t="s">
        <v>44</v>
      </c>
      <c r="C2" s="200" t="s">
        <v>45</v>
      </c>
      <c r="D2" s="198"/>
      <c r="E2" s="198"/>
      <c r="F2" s="198"/>
      <c r="G2" s="199"/>
      <c r="AG2" t="s">
        <v>81</v>
      </c>
    </row>
    <row r="3" spans="1:60" ht="25.05" customHeight="1" x14ac:dyDescent="0.25">
      <c r="A3" s="197" t="s">
        <v>9</v>
      </c>
      <c r="B3" s="49" t="s">
        <v>58</v>
      </c>
      <c r="C3" s="200" t="s">
        <v>59</v>
      </c>
      <c r="D3" s="198"/>
      <c r="E3" s="198"/>
      <c r="F3" s="198"/>
      <c r="G3" s="199"/>
      <c r="AC3" s="175" t="s">
        <v>81</v>
      </c>
      <c r="AG3" t="s">
        <v>82</v>
      </c>
    </row>
    <row r="4" spans="1:60" ht="25.05" customHeight="1" x14ac:dyDescent="0.25">
      <c r="A4" s="201" t="s">
        <v>10</v>
      </c>
      <c r="B4" s="202" t="s">
        <v>60</v>
      </c>
      <c r="C4" s="203" t="s">
        <v>61</v>
      </c>
      <c r="D4" s="204"/>
      <c r="E4" s="204"/>
      <c r="F4" s="204"/>
      <c r="G4" s="205"/>
      <c r="AG4" t="s">
        <v>83</v>
      </c>
    </row>
    <row r="5" spans="1:60" x14ac:dyDescent="0.25">
      <c r="D5" s="10"/>
    </row>
    <row r="6" spans="1:60" ht="39.6" x14ac:dyDescent="0.25">
      <c r="A6" s="207" t="s">
        <v>84</v>
      </c>
      <c r="B6" s="209" t="s">
        <v>85</v>
      </c>
      <c r="C6" s="209" t="s">
        <v>86</v>
      </c>
      <c r="D6" s="208" t="s">
        <v>87</v>
      </c>
      <c r="E6" s="207" t="s">
        <v>88</v>
      </c>
      <c r="F6" s="206" t="s">
        <v>89</v>
      </c>
      <c r="G6" s="207" t="s">
        <v>31</v>
      </c>
      <c r="H6" s="210" t="s">
        <v>32</v>
      </c>
      <c r="I6" s="210" t="s">
        <v>90</v>
      </c>
      <c r="J6" s="210" t="s">
        <v>33</v>
      </c>
      <c r="K6" s="210" t="s">
        <v>91</v>
      </c>
      <c r="L6" s="210" t="s">
        <v>92</v>
      </c>
      <c r="M6" s="210" t="s">
        <v>93</v>
      </c>
      <c r="N6" s="210" t="s">
        <v>94</v>
      </c>
      <c r="O6" s="210" t="s">
        <v>95</v>
      </c>
      <c r="P6" s="210" t="s">
        <v>96</v>
      </c>
      <c r="Q6" s="210" t="s">
        <v>97</v>
      </c>
      <c r="R6" s="210" t="s">
        <v>98</v>
      </c>
      <c r="S6" s="210" t="s">
        <v>99</v>
      </c>
      <c r="T6" s="210" t="s">
        <v>100</v>
      </c>
      <c r="U6" s="210" t="s">
        <v>101</v>
      </c>
      <c r="V6" s="210" t="s">
        <v>102</v>
      </c>
      <c r="W6" s="210" t="s">
        <v>103</v>
      </c>
      <c r="X6" s="210" t="s">
        <v>104</v>
      </c>
      <c r="Y6" s="210" t="s">
        <v>105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5">
      <c r="A8" s="237" t="s">
        <v>106</v>
      </c>
      <c r="B8" s="238" t="s">
        <v>70</v>
      </c>
      <c r="C8" s="256" t="s">
        <v>71</v>
      </c>
      <c r="D8" s="239"/>
      <c r="E8" s="240"/>
      <c r="F8" s="241"/>
      <c r="G8" s="242">
        <f>SUMIF(AG9:AG13,"&lt;&gt;NOR",G9:G13)</f>
        <v>0</v>
      </c>
      <c r="H8" s="236"/>
      <c r="I8" s="236">
        <f>SUM(I9:I13)</f>
        <v>405072</v>
      </c>
      <c r="J8" s="236"/>
      <c r="K8" s="236">
        <f>SUM(K9:K13)</f>
        <v>21152.09</v>
      </c>
      <c r="L8" s="236"/>
      <c r="M8" s="236">
        <f>SUM(M9:M13)</f>
        <v>0</v>
      </c>
      <c r="N8" s="235"/>
      <c r="O8" s="235">
        <f>SUM(O9:O13)</f>
        <v>10.050000000000001</v>
      </c>
      <c r="P8" s="235"/>
      <c r="Q8" s="235">
        <f>SUM(Q9:Q13)</f>
        <v>0</v>
      </c>
      <c r="R8" s="236"/>
      <c r="S8" s="236"/>
      <c r="T8" s="236"/>
      <c r="U8" s="236"/>
      <c r="V8" s="236">
        <f>SUM(V9:V13)</f>
        <v>17.59</v>
      </c>
      <c r="W8" s="236"/>
      <c r="X8" s="236"/>
      <c r="Y8" s="236"/>
      <c r="AG8" t="s">
        <v>107</v>
      </c>
    </row>
    <row r="9" spans="1:60" outlineLevel="1" x14ac:dyDescent="0.25">
      <c r="A9" s="244">
        <v>1</v>
      </c>
      <c r="B9" s="245" t="s">
        <v>108</v>
      </c>
      <c r="C9" s="257" t="s">
        <v>109</v>
      </c>
      <c r="D9" s="246" t="s">
        <v>110</v>
      </c>
      <c r="E9" s="247">
        <v>9.57</v>
      </c>
      <c r="F9" s="248"/>
      <c r="G9" s="249">
        <f>ROUND(E9*F9,2)</f>
        <v>0</v>
      </c>
      <c r="H9" s="232">
        <v>19600</v>
      </c>
      <c r="I9" s="231">
        <f>ROUND(E9*H9,2)</f>
        <v>187572</v>
      </c>
      <c r="J9" s="232">
        <v>0</v>
      </c>
      <c r="K9" s="231">
        <f>ROUND(E9*J9,2)</f>
        <v>0</v>
      </c>
      <c r="L9" s="231">
        <v>21</v>
      </c>
      <c r="M9" s="231">
        <f>G9*(1+L9/100)</f>
        <v>0</v>
      </c>
      <c r="N9" s="230">
        <v>0.55000000000000004</v>
      </c>
      <c r="O9" s="230">
        <f>ROUND(E9*N9,2)</f>
        <v>5.26</v>
      </c>
      <c r="P9" s="230">
        <v>0</v>
      </c>
      <c r="Q9" s="230">
        <f>ROUND(E9*P9,2)</f>
        <v>0</v>
      </c>
      <c r="R9" s="231"/>
      <c r="S9" s="231" t="s">
        <v>111</v>
      </c>
      <c r="T9" s="231" t="s">
        <v>112</v>
      </c>
      <c r="U9" s="231">
        <v>0</v>
      </c>
      <c r="V9" s="231">
        <f>ROUND(E9*U9,2)</f>
        <v>0</v>
      </c>
      <c r="W9" s="231"/>
      <c r="X9" s="231" t="s">
        <v>113</v>
      </c>
      <c r="Y9" s="231" t="s">
        <v>114</v>
      </c>
      <c r="Z9" s="211"/>
      <c r="AA9" s="211"/>
      <c r="AB9" s="211"/>
      <c r="AC9" s="211"/>
      <c r="AD9" s="211"/>
      <c r="AE9" s="211"/>
      <c r="AF9" s="211"/>
      <c r="AG9" s="211" t="s">
        <v>115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5">
      <c r="A10" s="228"/>
      <c r="B10" s="229"/>
      <c r="C10" s="258" t="s">
        <v>116</v>
      </c>
      <c r="D10" s="233"/>
      <c r="E10" s="234">
        <v>9.57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1"/>
      <c r="AA10" s="211"/>
      <c r="AB10" s="211"/>
      <c r="AC10" s="211"/>
      <c r="AD10" s="211"/>
      <c r="AE10" s="211"/>
      <c r="AF10" s="211"/>
      <c r="AG10" s="211" t="s">
        <v>117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44">
        <v>2</v>
      </c>
      <c r="B11" s="245" t="s">
        <v>118</v>
      </c>
      <c r="C11" s="257" t="s">
        <v>119</v>
      </c>
      <c r="D11" s="246" t="s">
        <v>110</v>
      </c>
      <c r="E11" s="247">
        <v>8.6999999999999993</v>
      </c>
      <c r="F11" s="248"/>
      <c r="G11" s="249">
        <f>ROUND(E11*F11,2)</f>
        <v>0</v>
      </c>
      <c r="H11" s="232">
        <v>25000</v>
      </c>
      <c r="I11" s="231">
        <f>ROUND(E11*H11,2)</f>
        <v>217500</v>
      </c>
      <c r="J11" s="232">
        <v>0</v>
      </c>
      <c r="K11" s="231">
        <f>ROUND(E11*J11,2)</f>
        <v>0</v>
      </c>
      <c r="L11" s="231">
        <v>21</v>
      </c>
      <c r="M11" s="231">
        <f>G11*(1+L11/100)</f>
        <v>0</v>
      </c>
      <c r="N11" s="230">
        <v>0.55000000000000004</v>
      </c>
      <c r="O11" s="230">
        <f>ROUND(E11*N11,2)</f>
        <v>4.79</v>
      </c>
      <c r="P11" s="230">
        <v>0</v>
      </c>
      <c r="Q11" s="230">
        <f>ROUND(E11*P11,2)</f>
        <v>0</v>
      </c>
      <c r="R11" s="231"/>
      <c r="S11" s="231" t="s">
        <v>111</v>
      </c>
      <c r="T11" s="231" t="s">
        <v>120</v>
      </c>
      <c r="U11" s="231">
        <v>0</v>
      </c>
      <c r="V11" s="231">
        <f>ROUND(E11*U11,2)</f>
        <v>0</v>
      </c>
      <c r="W11" s="231"/>
      <c r="X11" s="231" t="s">
        <v>113</v>
      </c>
      <c r="Y11" s="231" t="s">
        <v>114</v>
      </c>
      <c r="Z11" s="211"/>
      <c r="AA11" s="211"/>
      <c r="AB11" s="211"/>
      <c r="AC11" s="211"/>
      <c r="AD11" s="211"/>
      <c r="AE11" s="211"/>
      <c r="AF11" s="211"/>
      <c r="AG11" s="211" t="s">
        <v>115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5">
      <c r="A12" s="228"/>
      <c r="B12" s="229"/>
      <c r="C12" s="258" t="s">
        <v>121</v>
      </c>
      <c r="D12" s="233"/>
      <c r="E12" s="234">
        <v>8.6999999999999993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1"/>
      <c r="AA12" s="211"/>
      <c r="AB12" s="211"/>
      <c r="AC12" s="211"/>
      <c r="AD12" s="211"/>
      <c r="AE12" s="211"/>
      <c r="AF12" s="211"/>
      <c r="AG12" s="211" t="s">
        <v>117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50">
        <v>3</v>
      </c>
      <c r="B13" s="251" t="s">
        <v>122</v>
      </c>
      <c r="C13" s="259" t="s">
        <v>123</v>
      </c>
      <c r="D13" s="252" t="s">
        <v>124</v>
      </c>
      <c r="E13" s="253">
        <v>10.048500000000001</v>
      </c>
      <c r="F13" s="254"/>
      <c r="G13" s="255">
        <f>ROUND(E13*F13,2)</f>
        <v>0</v>
      </c>
      <c r="H13" s="232">
        <v>0</v>
      </c>
      <c r="I13" s="231">
        <f>ROUND(E13*H13,2)</f>
        <v>0</v>
      </c>
      <c r="J13" s="232">
        <v>2105</v>
      </c>
      <c r="K13" s="231">
        <f>ROUND(E13*J13,2)</f>
        <v>21152.09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125</v>
      </c>
      <c r="T13" s="231" t="s">
        <v>112</v>
      </c>
      <c r="U13" s="231">
        <v>1.7509999999999999</v>
      </c>
      <c r="V13" s="231">
        <f>ROUND(E13*U13,2)</f>
        <v>17.59</v>
      </c>
      <c r="W13" s="231"/>
      <c r="X13" s="231" t="s">
        <v>126</v>
      </c>
      <c r="Y13" s="231" t="s">
        <v>114</v>
      </c>
      <c r="Z13" s="211"/>
      <c r="AA13" s="211"/>
      <c r="AB13" s="211"/>
      <c r="AC13" s="211"/>
      <c r="AD13" s="211"/>
      <c r="AE13" s="211"/>
      <c r="AF13" s="211"/>
      <c r="AG13" s="211" t="s">
        <v>127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5">
      <c r="A14" s="237" t="s">
        <v>106</v>
      </c>
      <c r="B14" s="238" t="s">
        <v>72</v>
      </c>
      <c r="C14" s="256" t="s">
        <v>73</v>
      </c>
      <c r="D14" s="239"/>
      <c r="E14" s="240"/>
      <c r="F14" s="241"/>
      <c r="G14" s="242">
        <f>SUMIF(AG15:AG17,"&lt;&gt;NOR",G15:G17)</f>
        <v>0</v>
      </c>
      <c r="H14" s="236"/>
      <c r="I14" s="236">
        <f>SUM(I15:I17)</f>
        <v>127289.88</v>
      </c>
      <c r="J14" s="236"/>
      <c r="K14" s="236">
        <f>SUM(K15:K17)</f>
        <v>369575.12</v>
      </c>
      <c r="L14" s="236"/>
      <c r="M14" s="236">
        <f>SUM(M15:M17)</f>
        <v>0</v>
      </c>
      <c r="N14" s="235"/>
      <c r="O14" s="235">
        <f>SUM(O15:O17)</f>
        <v>0.12</v>
      </c>
      <c r="P14" s="235"/>
      <c r="Q14" s="235">
        <f>SUM(Q15:Q17)</f>
        <v>0</v>
      </c>
      <c r="R14" s="236"/>
      <c r="S14" s="236"/>
      <c r="T14" s="236"/>
      <c r="U14" s="236"/>
      <c r="V14" s="236">
        <f>SUM(V15:V17)</f>
        <v>194.12</v>
      </c>
      <c r="W14" s="236"/>
      <c r="X14" s="236"/>
      <c r="Y14" s="236"/>
      <c r="AG14" t="s">
        <v>107</v>
      </c>
    </row>
    <row r="15" spans="1:60" outlineLevel="1" x14ac:dyDescent="0.25">
      <c r="A15" s="244">
        <v>4</v>
      </c>
      <c r="B15" s="245" t="s">
        <v>128</v>
      </c>
      <c r="C15" s="257" t="s">
        <v>129</v>
      </c>
      <c r="D15" s="246" t="s">
        <v>130</v>
      </c>
      <c r="E15" s="247">
        <v>2311</v>
      </c>
      <c r="F15" s="248"/>
      <c r="G15" s="249">
        <f>ROUND(E15*F15,2)</f>
        <v>0</v>
      </c>
      <c r="H15" s="232">
        <v>55.08</v>
      </c>
      <c r="I15" s="231">
        <f>ROUND(E15*H15,2)</f>
        <v>127289.88</v>
      </c>
      <c r="J15" s="232">
        <v>159.91999999999999</v>
      </c>
      <c r="K15" s="231">
        <f>ROUND(E15*J15,2)</f>
        <v>369575.12</v>
      </c>
      <c r="L15" s="231">
        <v>21</v>
      </c>
      <c r="M15" s="231">
        <f>G15*(1+L15/100)</f>
        <v>0</v>
      </c>
      <c r="N15" s="230">
        <v>5.0000000000000002E-5</v>
      </c>
      <c r="O15" s="230">
        <f>ROUND(E15*N15,2)</f>
        <v>0.12</v>
      </c>
      <c r="P15" s="230">
        <v>0</v>
      </c>
      <c r="Q15" s="230">
        <f>ROUND(E15*P15,2)</f>
        <v>0</v>
      </c>
      <c r="R15" s="231"/>
      <c r="S15" s="231" t="s">
        <v>125</v>
      </c>
      <c r="T15" s="231" t="s">
        <v>120</v>
      </c>
      <c r="U15" s="231">
        <v>8.4000000000000005E-2</v>
      </c>
      <c r="V15" s="231">
        <f>ROUND(E15*U15,2)</f>
        <v>194.12</v>
      </c>
      <c r="W15" s="231"/>
      <c r="X15" s="231" t="s">
        <v>131</v>
      </c>
      <c r="Y15" s="231" t="s">
        <v>114</v>
      </c>
      <c r="Z15" s="211"/>
      <c r="AA15" s="211"/>
      <c r="AB15" s="211"/>
      <c r="AC15" s="211"/>
      <c r="AD15" s="211"/>
      <c r="AE15" s="211"/>
      <c r="AF15" s="211"/>
      <c r="AG15" s="211" t="s">
        <v>132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0.6" outlineLevel="2" x14ac:dyDescent="0.25">
      <c r="A16" s="228"/>
      <c r="B16" s="229"/>
      <c r="C16" s="258" t="s">
        <v>133</v>
      </c>
      <c r="D16" s="233"/>
      <c r="E16" s="234"/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1"/>
      <c r="AA16" s="211"/>
      <c r="AB16" s="211"/>
      <c r="AC16" s="211"/>
      <c r="AD16" s="211"/>
      <c r="AE16" s="211"/>
      <c r="AF16" s="211"/>
      <c r="AG16" s="211" t="s">
        <v>117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3" x14ac:dyDescent="0.25">
      <c r="A17" s="228"/>
      <c r="B17" s="229"/>
      <c r="C17" s="258" t="s">
        <v>134</v>
      </c>
      <c r="D17" s="233"/>
      <c r="E17" s="234">
        <v>2311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1"/>
      <c r="AA17" s="211"/>
      <c r="AB17" s="211"/>
      <c r="AC17" s="211"/>
      <c r="AD17" s="211"/>
      <c r="AE17" s="211"/>
      <c r="AF17" s="211"/>
      <c r="AG17" s="211" t="s">
        <v>117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5">
      <c r="A18" s="3"/>
      <c r="B18" s="4"/>
      <c r="C18" s="26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v>12</v>
      </c>
      <c r="AF18">
        <v>21</v>
      </c>
      <c r="AG18" t="s">
        <v>92</v>
      </c>
    </row>
    <row r="19" spans="1:60" x14ac:dyDescent="0.25">
      <c r="A19" s="214"/>
      <c r="B19" s="215" t="s">
        <v>31</v>
      </c>
      <c r="C19" s="261"/>
      <c r="D19" s="216"/>
      <c r="E19" s="217"/>
      <c r="F19" s="217"/>
      <c r="G19" s="243">
        <f>G8+G14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f>SUMIF(L7:L17,AE18,G7:G17)</f>
        <v>0</v>
      </c>
      <c r="AF19">
        <f>SUMIF(L7:L17,AF18,G7:G17)</f>
        <v>0</v>
      </c>
      <c r="AG19" t="s">
        <v>135</v>
      </c>
    </row>
    <row r="20" spans="1:60" x14ac:dyDescent="0.25">
      <c r="A20" s="3"/>
      <c r="B20" s="4"/>
      <c r="C20" s="26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60" x14ac:dyDescent="0.25">
      <c r="A21" s="3"/>
      <c r="B21" s="4"/>
      <c r="C21" s="260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60" x14ac:dyDescent="0.25">
      <c r="A22" s="218" t="s">
        <v>136</v>
      </c>
      <c r="B22" s="218"/>
      <c r="C22" s="262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5">
      <c r="A23" s="219"/>
      <c r="B23" s="220"/>
      <c r="C23" s="263"/>
      <c r="D23" s="220"/>
      <c r="E23" s="220"/>
      <c r="F23" s="220"/>
      <c r="G23" s="2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G23" t="s">
        <v>137</v>
      </c>
    </row>
    <row r="24" spans="1:60" x14ac:dyDescent="0.25">
      <c r="A24" s="222"/>
      <c r="B24" s="223"/>
      <c r="C24" s="264"/>
      <c r="D24" s="223"/>
      <c r="E24" s="223"/>
      <c r="F24" s="223"/>
      <c r="G24" s="224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5">
      <c r="A25" s="222"/>
      <c r="B25" s="223"/>
      <c r="C25" s="264"/>
      <c r="D25" s="223"/>
      <c r="E25" s="223"/>
      <c r="F25" s="223"/>
      <c r="G25" s="22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5">
      <c r="A26" s="222"/>
      <c r="B26" s="223"/>
      <c r="C26" s="264"/>
      <c r="D26" s="223"/>
      <c r="E26" s="223"/>
      <c r="F26" s="223"/>
      <c r="G26" s="22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225"/>
      <c r="B27" s="226"/>
      <c r="C27" s="265"/>
      <c r="D27" s="226"/>
      <c r="E27" s="226"/>
      <c r="F27" s="226"/>
      <c r="G27" s="22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3"/>
      <c r="B28" s="4"/>
      <c r="C28" s="260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C29" s="266"/>
      <c r="D29" s="10"/>
      <c r="AG29" t="s">
        <v>138</v>
      </c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22:C22"/>
    <mergeCell ref="A23:G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60F58-1A97-4192-A8BA-DC1955141138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:F17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6" t="s">
        <v>7</v>
      </c>
      <c r="B1" s="196"/>
      <c r="C1" s="196"/>
      <c r="D1" s="196"/>
      <c r="E1" s="196"/>
      <c r="F1" s="196"/>
      <c r="G1" s="196"/>
      <c r="AG1" t="s">
        <v>80</v>
      </c>
    </row>
    <row r="2" spans="1:60" ht="25.05" customHeight="1" x14ac:dyDescent="0.25">
      <c r="A2" s="197" t="s">
        <v>8</v>
      </c>
      <c r="B2" s="49" t="s">
        <v>44</v>
      </c>
      <c r="C2" s="200" t="s">
        <v>45</v>
      </c>
      <c r="D2" s="198"/>
      <c r="E2" s="198"/>
      <c r="F2" s="198"/>
      <c r="G2" s="199"/>
      <c r="AG2" t="s">
        <v>81</v>
      </c>
    </row>
    <row r="3" spans="1:60" ht="25.05" customHeight="1" x14ac:dyDescent="0.25">
      <c r="A3" s="197" t="s">
        <v>9</v>
      </c>
      <c r="B3" s="49" t="s">
        <v>58</v>
      </c>
      <c r="C3" s="200" t="s">
        <v>59</v>
      </c>
      <c r="D3" s="198"/>
      <c r="E3" s="198"/>
      <c r="F3" s="198"/>
      <c r="G3" s="199"/>
      <c r="AC3" s="175" t="s">
        <v>81</v>
      </c>
      <c r="AG3" t="s">
        <v>82</v>
      </c>
    </row>
    <row r="4" spans="1:60" ht="25.05" customHeight="1" x14ac:dyDescent="0.25">
      <c r="A4" s="201" t="s">
        <v>10</v>
      </c>
      <c r="B4" s="202" t="s">
        <v>62</v>
      </c>
      <c r="C4" s="203" t="s">
        <v>63</v>
      </c>
      <c r="D4" s="204"/>
      <c r="E4" s="204"/>
      <c r="F4" s="204"/>
      <c r="G4" s="205"/>
      <c r="AG4" t="s">
        <v>83</v>
      </c>
    </row>
    <row r="5" spans="1:60" x14ac:dyDescent="0.25">
      <c r="D5" s="10"/>
    </row>
    <row r="6" spans="1:60" ht="39.6" x14ac:dyDescent="0.25">
      <c r="A6" s="207" t="s">
        <v>84</v>
      </c>
      <c r="B6" s="209" t="s">
        <v>85</v>
      </c>
      <c r="C6" s="209" t="s">
        <v>86</v>
      </c>
      <c r="D6" s="208" t="s">
        <v>87</v>
      </c>
      <c r="E6" s="207" t="s">
        <v>88</v>
      </c>
      <c r="F6" s="206" t="s">
        <v>89</v>
      </c>
      <c r="G6" s="207" t="s">
        <v>31</v>
      </c>
      <c r="H6" s="210" t="s">
        <v>32</v>
      </c>
      <c r="I6" s="210" t="s">
        <v>90</v>
      </c>
      <c r="J6" s="210" t="s">
        <v>33</v>
      </c>
      <c r="K6" s="210" t="s">
        <v>91</v>
      </c>
      <c r="L6" s="210" t="s">
        <v>92</v>
      </c>
      <c r="M6" s="210" t="s">
        <v>93</v>
      </c>
      <c r="N6" s="210" t="s">
        <v>94</v>
      </c>
      <c r="O6" s="210" t="s">
        <v>95</v>
      </c>
      <c r="P6" s="210" t="s">
        <v>96</v>
      </c>
      <c r="Q6" s="210" t="s">
        <v>97</v>
      </c>
      <c r="R6" s="210" t="s">
        <v>98</v>
      </c>
      <c r="S6" s="210" t="s">
        <v>99</v>
      </c>
      <c r="T6" s="210" t="s">
        <v>100</v>
      </c>
      <c r="U6" s="210" t="s">
        <v>101</v>
      </c>
      <c r="V6" s="210" t="s">
        <v>102</v>
      </c>
      <c r="W6" s="210" t="s">
        <v>103</v>
      </c>
      <c r="X6" s="210" t="s">
        <v>104</v>
      </c>
      <c r="Y6" s="210" t="s">
        <v>105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5">
      <c r="A8" s="237" t="s">
        <v>106</v>
      </c>
      <c r="B8" s="238" t="s">
        <v>76</v>
      </c>
      <c r="C8" s="256" t="s">
        <v>77</v>
      </c>
      <c r="D8" s="239"/>
      <c r="E8" s="240"/>
      <c r="F8" s="241"/>
      <c r="G8" s="242">
        <f>SUMIF(AG9:AG17,"&lt;&gt;NOR",G9:G17)</f>
        <v>0</v>
      </c>
      <c r="H8" s="236"/>
      <c r="I8" s="236">
        <f>SUM(I9:I17)</f>
        <v>0</v>
      </c>
      <c r="J8" s="236"/>
      <c r="K8" s="236">
        <f>SUM(K9:K17)</f>
        <v>258000</v>
      </c>
      <c r="L8" s="236"/>
      <c r="M8" s="236">
        <f>SUM(M9:M17)</f>
        <v>0</v>
      </c>
      <c r="N8" s="235"/>
      <c r="O8" s="235">
        <f>SUM(O9:O17)</f>
        <v>0</v>
      </c>
      <c r="P8" s="235"/>
      <c r="Q8" s="235">
        <f>SUM(Q9:Q17)</f>
        <v>0</v>
      </c>
      <c r="R8" s="236"/>
      <c r="S8" s="236"/>
      <c r="T8" s="236"/>
      <c r="U8" s="236"/>
      <c r="V8" s="236">
        <f>SUM(V9:V17)</f>
        <v>0</v>
      </c>
      <c r="W8" s="236"/>
      <c r="X8" s="236"/>
      <c r="Y8" s="236"/>
      <c r="AG8" t="s">
        <v>107</v>
      </c>
    </row>
    <row r="9" spans="1:60" outlineLevel="1" x14ac:dyDescent="0.25">
      <c r="A9" s="250">
        <v>1</v>
      </c>
      <c r="B9" s="251" t="s">
        <v>139</v>
      </c>
      <c r="C9" s="259" t="s">
        <v>140</v>
      </c>
      <c r="D9" s="252" t="s">
        <v>141</v>
      </c>
      <c r="E9" s="253">
        <v>1</v>
      </c>
      <c r="F9" s="254"/>
      <c r="G9" s="255">
        <f>ROUND(E9*F9,2)</f>
        <v>0</v>
      </c>
      <c r="H9" s="232">
        <v>0</v>
      </c>
      <c r="I9" s="231">
        <f>ROUND(E9*H9,2)</f>
        <v>0</v>
      </c>
      <c r="J9" s="232">
        <v>50000</v>
      </c>
      <c r="K9" s="231">
        <f>ROUND(E9*J9,2)</f>
        <v>50000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111</v>
      </c>
      <c r="T9" s="231" t="s">
        <v>120</v>
      </c>
      <c r="U9" s="231">
        <v>0</v>
      </c>
      <c r="V9" s="231">
        <f>ROUND(E9*U9,2)</f>
        <v>0</v>
      </c>
      <c r="W9" s="231"/>
      <c r="X9" s="231" t="s">
        <v>131</v>
      </c>
      <c r="Y9" s="231" t="s">
        <v>114</v>
      </c>
      <c r="Z9" s="211"/>
      <c r="AA9" s="211"/>
      <c r="AB9" s="211"/>
      <c r="AC9" s="211"/>
      <c r="AD9" s="211"/>
      <c r="AE9" s="211"/>
      <c r="AF9" s="211"/>
      <c r="AG9" s="211" t="s">
        <v>132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0.6" outlineLevel="1" x14ac:dyDescent="0.25">
      <c r="A10" s="250">
        <v>2</v>
      </c>
      <c r="B10" s="251" t="s">
        <v>142</v>
      </c>
      <c r="C10" s="259" t="s">
        <v>143</v>
      </c>
      <c r="D10" s="252" t="s">
        <v>144</v>
      </c>
      <c r="E10" s="253">
        <v>1</v>
      </c>
      <c r="F10" s="254"/>
      <c r="G10" s="255">
        <f>ROUND(E10*F10,2)</f>
        <v>0</v>
      </c>
      <c r="H10" s="232">
        <v>0</v>
      </c>
      <c r="I10" s="231">
        <f>ROUND(E10*H10,2)</f>
        <v>0</v>
      </c>
      <c r="J10" s="232">
        <v>55000</v>
      </c>
      <c r="K10" s="231">
        <f>ROUND(E10*J10,2)</f>
        <v>55000</v>
      </c>
      <c r="L10" s="231">
        <v>21</v>
      </c>
      <c r="M10" s="231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1"/>
      <c r="S10" s="231" t="s">
        <v>111</v>
      </c>
      <c r="T10" s="231" t="s">
        <v>120</v>
      </c>
      <c r="U10" s="231">
        <v>0</v>
      </c>
      <c r="V10" s="231">
        <f>ROUND(E10*U10,2)</f>
        <v>0</v>
      </c>
      <c r="W10" s="231"/>
      <c r="X10" s="231" t="s">
        <v>131</v>
      </c>
      <c r="Y10" s="231" t="s">
        <v>114</v>
      </c>
      <c r="Z10" s="211"/>
      <c r="AA10" s="211"/>
      <c r="AB10" s="211"/>
      <c r="AC10" s="211"/>
      <c r="AD10" s="211"/>
      <c r="AE10" s="211"/>
      <c r="AF10" s="211"/>
      <c r="AG10" s="211" t="s">
        <v>132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50">
        <v>3</v>
      </c>
      <c r="B11" s="251" t="s">
        <v>145</v>
      </c>
      <c r="C11" s="259" t="s">
        <v>146</v>
      </c>
      <c r="D11" s="252" t="s">
        <v>144</v>
      </c>
      <c r="E11" s="253">
        <v>1</v>
      </c>
      <c r="F11" s="254"/>
      <c r="G11" s="255">
        <f>ROUND(E11*F11,2)</f>
        <v>0</v>
      </c>
      <c r="H11" s="232">
        <v>0</v>
      </c>
      <c r="I11" s="231">
        <f>ROUND(E11*H11,2)</f>
        <v>0</v>
      </c>
      <c r="J11" s="232">
        <v>40000</v>
      </c>
      <c r="K11" s="231">
        <f>ROUND(E11*J11,2)</f>
        <v>40000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1"/>
      <c r="S11" s="231" t="s">
        <v>111</v>
      </c>
      <c r="T11" s="231" t="s">
        <v>120</v>
      </c>
      <c r="U11" s="231">
        <v>0</v>
      </c>
      <c r="V11" s="231">
        <f>ROUND(E11*U11,2)</f>
        <v>0</v>
      </c>
      <c r="W11" s="231"/>
      <c r="X11" s="231" t="s">
        <v>131</v>
      </c>
      <c r="Y11" s="231" t="s">
        <v>114</v>
      </c>
      <c r="Z11" s="211"/>
      <c r="AA11" s="211"/>
      <c r="AB11" s="211"/>
      <c r="AC11" s="211"/>
      <c r="AD11" s="211"/>
      <c r="AE11" s="211"/>
      <c r="AF11" s="211"/>
      <c r="AG11" s="211" t="s">
        <v>132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50">
        <v>4</v>
      </c>
      <c r="B12" s="251" t="s">
        <v>147</v>
      </c>
      <c r="C12" s="259" t="s">
        <v>148</v>
      </c>
      <c r="D12" s="252" t="s">
        <v>144</v>
      </c>
      <c r="E12" s="253">
        <v>1</v>
      </c>
      <c r="F12" s="254"/>
      <c r="G12" s="255">
        <f>ROUND(E12*F12,2)</f>
        <v>0</v>
      </c>
      <c r="H12" s="232">
        <v>0</v>
      </c>
      <c r="I12" s="231">
        <f>ROUND(E12*H12,2)</f>
        <v>0</v>
      </c>
      <c r="J12" s="232">
        <v>20000</v>
      </c>
      <c r="K12" s="231">
        <f>ROUND(E12*J12,2)</f>
        <v>20000</v>
      </c>
      <c r="L12" s="231">
        <v>21</v>
      </c>
      <c r="M12" s="231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1"/>
      <c r="S12" s="231" t="s">
        <v>111</v>
      </c>
      <c r="T12" s="231" t="s">
        <v>120</v>
      </c>
      <c r="U12" s="231">
        <v>0</v>
      </c>
      <c r="V12" s="231">
        <f>ROUND(E12*U12,2)</f>
        <v>0</v>
      </c>
      <c r="W12" s="231"/>
      <c r="X12" s="231" t="s">
        <v>131</v>
      </c>
      <c r="Y12" s="231" t="s">
        <v>114</v>
      </c>
      <c r="Z12" s="211"/>
      <c r="AA12" s="211"/>
      <c r="AB12" s="211"/>
      <c r="AC12" s="211"/>
      <c r="AD12" s="211"/>
      <c r="AE12" s="211"/>
      <c r="AF12" s="211"/>
      <c r="AG12" s="211" t="s">
        <v>132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50">
        <v>5</v>
      </c>
      <c r="B13" s="251" t="s">
        <v>149</v>
      </c>
      <c r="C13" s="259" t="s">
        <v>150</v>
      </c>
      <c r="D13" s="252" t="s">
        <v>144</v>
      </c>
      <c r="E13" s="253">
        <v>1</v>
      </c>
      <c r="F13" s="254"/>
      <c r="G13" s="255">
        <f>ROUND(E13*F13,2)</f>
        <v>0</v>
      </c>
      <c r="H13" s="232">
        <v>0</v>
      </c>
      <c r="I13" s="231">
        <f>ROUND(E13*H13,2)</f>
        <v>0</v>
      </c>
      <c r="J13" s="232">
        <v>10000</v>
      </c>
      <c r="K13" s="231">
        <f>ROUND(E13*J13,2)</f>
        <v>10000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111</v>
      </c>
      <c r="T13" s="231" t="s">
        <v>120</v>
      </c>
      <c r="U13" s="231">
        <v>0</v>
      </c>
      <c r="V13" s="231">
        <f>ROUND(E13*U13,2)</f>
        <v>0</v>
      </c>
      <c r="W13" s="231"/>
      <c r="X13" s="231" t="s">
        <v>131</v>
      </c>
      <c r="Y13" s="231" t="s">
        <v>114</v>
      </c>
      <c r="Z13" s="211"/>
      <c r="AA13" s="211"/>
      <c r="AB13" s="211"/>
      <c r="AC13" s="211"/>
      <c r="AD13" s="211"/>
      <c r="AE13" s="211"/>
      <c r="AF13" s="211"/>
      <c r="AG13" s="211" t="s">
        <v>132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0.399999999999999" outlineLevel="1" x14ac:dyDescent="0.25">
      <c r="A14" s="250">
        <v>6</v>
      </c>
      <c r="B14" s="251" t="s">
        <v>151</v>
      </c>
      <c r="C14" s="259" t="s">
        <v>152</v>
      </c>
      <c r="D14" s="252" t="s">
        <v>144</v>
      </c>
      <c r="E14" s="253">
        <v>1</v>
      </c>
      <c r="F14" s="254"/>
      <c r="G14" s="255">
        <f>ROUND(E14*F14,2)</f>
        <v>0</v>
      </c>
      <c r="H14" s="232">
        <v>0</v>
      </c>
      <c r="I14" s="231">
        <f>ROUND(E14*H14,2)</f>
        <v>0</v>
      </c>
      <c r="J14" s="232">
        <v>25000</v>
      </c>
      <c r="K14" s="231">
        <f>ROUND(E14*J14,2)</f>
        <v>25000</v>
      </c>
      <c r="L14" s="231">
        <v>21</v>
      </c>
      <c r="M14" s="231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1"/>
      <c r="S14" s="231" t="s">
        <v>111</v>
      </c>
      <c r="T14" s="231" t="s">
        <v>120</v>
      </c>
      <c r="U14" s="231">
        <v>0</v>
      </c>
      <c r="V14" s="231">
        <f>ROUND(E14*U14,2)</f>
        <v>0</v>
      </c>
      <c r="W14" s="231"/>
      <c r="X14" s="231" t="s">
        <v>131</v>
      </c>
      <c r="Y14" s="231" t="s">
        <v>114</v>
      </c>
      <c r="Z14" s="211"/>
      <c r="AA14" s="211"/>
      <c r="AB14" s="211"/>
      <c r="AC14" s="211"/>
      <c r="AD14" s="211"/>
      <c r="AE14" s="211"/>
      <c r="AF14" s="211"/>
      <c r="AG14" s="211" t="s">
        <v>132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50">
        <v>7</v>
      </c>
      <c r="B15" s="251" t="s">
        <v>153</v>
      </c>
      <c r="C15" s="259" t="s">
        <v>154</v>
      </c>
      <c r="D15" s="252" t="s">
        <v>144</v>
      </c>
      <c r="E15" s="253">
        <v>1</v>
      </c>
      <c r="F15" s="254"/>
      <c r="G15" s="255">
        <f>ROUND(E15*F15,2)</f>
        <v>0</v>
      </c>
      <c r="H15" s="232">
        <v>0</v>
      </c>
      <c r="I15" s="231">
        <f>ROUND(E15*H15,2)</f>
        <v>0</v>
      </c>
      <c r="J15" s="232">
        <v>20000</v>
      </c>
      <c r="K15" s="231">
        <f>ROUND(E15*J15,2)</f>
        <v>20000</v>
      </c>
      <c r="L15" s="231">
        <v>21</v>
      </c>
      <c r="M15" s="231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1"/>
      <c r="S15" s="231" t="s">
        <v>111</v>
      </c>
      <c r="T15" s="231" t="s">
        <v>120</v>
      </c>
      <c r="U15" s="231">
        <v>0</v>
      </c>
      <c r="V15" s="231">
        <f>ROUND(E15*U15,2)</f>
        <v>0</v>
      </c>
      <c r="W15" s="231"/>
      <c r="X15" s="231" t="s">
        <v>131</v>
      </c>
      <c r="Y15" s="231" t="s">
        <v>114</v>
      </c>
      <c r="Z15" s="211"/>
      <c r="AA15" s="211"/>
      <c r="AB15" s="211"/>
      <c r="AC15" s="211"/>
      <c r="AD15" s="211"/>
      <c r="AE15" s="211"/>
      <c r="AF15" s="211"/>
      <c r="AG15" s="211" t="s">
        <v>132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50">
        <v>8</v>
      </c>
      <c r="B16" s="251" t="s">
        <v>155</v>
      </c>
      <c r="C16" s="259" t="s">
        <v>156</v>
      </c>
      <c r="D16" s="252" t="s">
        <v>157</v>
      </c>
      <c r="E16" s="253">
        <v>1</v>
      </c>
      <c r="F16" s="254"/>
      <c r="G16" s="255">
        <f>ROUND(E16*F16,2)</f>
        <v>0</v>
      </c>
      <c r="H16" s="232">
        <v>0</v>
      </c>
      <c r="I16" s="231">
        <f>ROUND(E16*H16,2)</f>
        <v>0</v>
      </c>
      <c r="J16" s="232">
        <v>30000</v>
      </c>
      <c r="K16" s="231">
        <f>ROUND(E16*J16,2)</f>
        <v>30000</v>
      </c>
      <c r="L16" s="231">
        <v>21</v>
      </c>
      <c r="M16" s="231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111</v>
      </c>
      <c r="T16" s="231" t="s">
        <v>120</v>
      </c>
      <c r="U16" s="231">
        <v>0</v>
      </c>
      <c r="V16" s="231">
        <f>ROUND(E16*U16,2)</f>
        <v>0</v>
      </c>
      <c r="W16" s="231"/>
      <c r="X16" s="231" t="s">
        <v>131</v>
      </c>
      <c r="Y16" s="231" t="s">
        <v>114</v>
      </c>
      <c r="Z16" s="211"/>
      <c r="AA16" s="211"/>
      <c r="AB16" s="211"/>
      <c r="AC16" s="211"/>
      <c r="AD16" s="211"/>
      <c r="AE16" s="211"/>
      <c r="AF16" s="211"/>
      <c r="AG16" s="211" t="s">
        <v>132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44">
        <v>9</v>
      </c>
      <c r="B17" s="245" t="s">
        <v>158</v>
      </c>
      <c r="C17" s="257" t="s">
        <v>159</v>
      </c>
      <c r="D17" s="246" t="s">
        <v>157</v>
      </c>
      <c r="E17" s="247">
        <v>1</v>
      </c>
      <c r="F17" s="248"/>
      <c r="G17" s="249">
        <f>ROUND(E17*F17,2)</f>
        <v>0</v>
      </c>
      <c r="H17" s="232">
        <v>0</v>
      </c>
      <c r="I17" s="231">
        <f>ROUND(E17*H17,2)</f>
        <v>0</v>
      </c>
      <c r="J17" s="232">
        <v>8000</v>
      </c>
      <c r="K17" s="231">
        <f>ROUND(E17*J17,2)</f>
        <v>8000</v>
      </c>
      <c r="L17" s="231">
        <v>21</v>
      </c>
      <c r="M17" s="231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1"/>
      <c r="S17" s="231" t="s">
        <v>111</v>
      </c>
      <c r="T17" s="231" t="s">
        <v>120</v>
      </c>
      <c r="U17" s="231">
        <v>0</v>
      </c>
      <c r="V17" s="231">
        <f>ROUND(E17*U17,2)</f>
        <v>0</v>
      </c>
      <c r="W17" s="231"/>
      <c r="X17" s="231" t="s">
        <v>131</v>
      </c>
      <c r="Y17" s="231" t="s">
        <v>114</v>
      </c>
      <c r="Z17" s="211"/>
      <c r="AA17" s="211"/>
      <c r="AB17" s="211"/>
      <c r="AC17" s="211"/>
      <c r="AD17" s="211"/>
      <c r="AE17" s="211"/>
      <c r="AF17" s="211"/>
      <c r="AG17" s="211" t="s">
        <v>132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5">
      <c r="A18" s="3"/>
      <c r="B18" s="4"/>
      <c r="C18" s="26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v>12</v>
      </c>
      <c r="AF18">
        <v>21</v>
      </c>
      <c r="AG18" t="s">
        <v>92</v>
      </c>
    </row>
    <row r="19" spans="1:60" x14ac:dyDescent="0.25">
      <c r="A19" s="214"/>
      <c r="B19" s="215" t="s">
        <v>31</v>
      </c>
      <c r="C19" s="261"/>
      <c r="D19" s="216"/>
      <c r="E19" s="217"/>
      <c r="F19" s="217"/>
      <c r="G19" s="243">
        <f>G8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f>SUMIF(L7:L17,AE18,G7:G17)</f>
        <v>0</v>
      </c>
      <c r="AF19">
        <f>SUMIF(L7:L17,AF18,G7:G17)</f>
        <v>0</v>
      </c>
      <c r="AG19" t="s">
        <v>135</v>
      </c>
    </row>
    <row r="20" spans="1:60" x14ac:dyDescent="0.25">
      <c r="A20" s="3"/>
      <c r="B20" s="4"/>
      <c r="C20" s="26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60" x14ac:dyDescent="0.25">
      <c r="A21" s="3"/>
      <c r="B21" s="4"/>
      <c r="C21" s="260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60" x14ac:dyDescent="0.25">
      <c r="A22" s="218" t="s">
        <v>136</v>
      </c>
      <c r="B22" s="218"/>
      <c r="C22" s="262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5">
      <c r="A23" s="219"/>
      <c r="B23" s="220"/>
      <c r="C23" s="263"/>
      <c r="D23" s="220"/>
      <c r="E23" s="220"/>
      <c r="F23" s="220"/>
      <c r="G23" s="2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G23" t="s">
        <v>137</v>
      </c>
    </row>
    <row r="24" spans="1:60" x14ac:dyDescent="0.25">
      <c r="A24" s="222"/>
      <c r="B24" s="223"/>
      <c r="C24" s="264"/>
      <c r="D24" s="223"/>
      <c r="E24" s="223"/>
      <c r="F24" s="223"/>
      <c r="G24" s="224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5">
      <c r="A25" s="222"/>
      <c r="B25" s="223"/>
      <c r="C25" s="264"/>
      <c r="D25" s="223"/>
      <c r="E25" s="223"/>
      <c r="F25" s="223"/>
      <c r="G25" s="22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5">
      <c r="A26" s="222"/>
      <c r="B26" s="223"/>
      <c r="C26" s="264"/>
      <c r="D26" s="223"/>
      <c r="E26" s="223"/>
      <c r="F26" s="223"/>
      <c r="G26" s="22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225"/>
      <c r="B27" s="226"/>
      <c r="C27" s="265"/>
      <c r="D27" s="226"/>
      <c r="E27" s="226"/>
      <c r="F27" s="226"/>
      <c r="G27" s="22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3"/>
      <c r="B28" s="4"/>
      <c r="C28" s="260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C29" s="266"/>
      <c r="D29" s="10"/>
      <c r="AG29" t="s">
        <v>138</v>
      </c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22:C22"/>
    <mergeCell ref="A23:G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82E63-5351-49F8-AC8C-E7212441CAF6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6" t="s">
        <v>7</v>
      </c>
      <c r="B1" s="196"/>
      <c r="C1" s="196"/>
      <c r="D1" s="196"/>
      <c r="E1" s="196"/>
      <c r="F1" s="196"/>
      <c r="G1" s="196"/>
      <c r="AG1" t="s">
        <v>80</v>
      </c>
    </row>
    <row r="2" spans="1:60" ht="25.05" customHeight="1" x14ac:dyDescent="0.25">
      <c r="A2" s="197" t="s">
        <v>8</v>
      </c>
      <c r="B2" s="49" t="s">
        <v>44</v>
      </c>
      <c r="C2" s="200" t="s">
        <v>45</v>
      </c>
      <c r="D2" s="198"/>
      <c r="E2" s="198"/>
      <c r="F2" s="198"/>
      <c r="G2" s="199"/>
      <c r="AG2" t="s">
        <v>81</v>
      </c>
    </row>
    <row r="3" spans="1:60" ht="25.05" customHeight="1" x14ac:dyDescent="0.25">
      <c r="A3" s="197" t="s">
        <v>9</v>
      </c>
      <c r="B3" s="49" t="s">
        <v>58</v>
      </c>
      <c r="C3" s="200" t="s">
        <v>59</v>
      </c>
      <c r="D3" s="198"/>
      <c r="E3" s="198"/>
      <c r="F3" s="198"/>
      <c r="G3" s="199"/>
      <c r="AC3" s="175" t="s">
        <v>81</v>
      </c>
      <c r="AG3" t="s">
        <v>82</v>
      </c>
    </row>
    <row r="4" spans="1:60" ht="25.05" customHeight="1" x14ac:dyDescent="0.25">
      <c r="A4" s="201" t="s">
        <v>10</v>
      </c>
      <c r="B4" s="202" t="s">
        <v>64</v>
      </c>
      <c r="C4" s="203" t="s">
        <v>65</v>
      </c>
      <c r="D4" s="204"/>
      <c r="E4" s="204"/>
      <c r="F4" s="204"/>
      <c r="G4" s="205"/>
      <c r="AG4" t="s">
        <v>83</v>
      </c>
    </row>
    <row r="5" spans="1:60" x14ac:dyDescent="0.25">
      <c r="D5" s="10"/>
    </row>
    <row r="6" spans="1:60" ht="39.6" x14ac:dyDescent="0.25">
      <c r="A6" s="207" t="s">
        <v>84</v>
      </c>
      <c r="B6" s="209" t="s">
        <v>85</v>
      </c>
      <c r="C6" s="209" t="s">
        <v>86</v>
      </c>
      <c r="D6" s="208" t="s">
        <v>87</v>
      </c>
      <c r="E6" s="207" t="s">
        <v>88</v>
      </c>
      <c r="F6" s="206" t="s">
        <v>89</v>
      </c>
      <c r="G6" s="207" t="s">
        <v>31</v>
      </c>
      <c r="H6" s="210" t="s">
        <v>32</v>
      </c>
      <c r="I6" s="210" t="s">
        <v>90</v>
      </c>
      <c r="J6" s="210" t="s">
        <v>33</v>
      </c>
      <c r="K6" s="210" t="s">
        <v>91</v>
      </c>
      <c r="L6" s="210" t="s">
        <v>92</v>
      </c>
      <c r="M6" s="210" t="s">
        <v>93</v>
      </c>
      <c r="N6" s="210" t="s">
        <v>94</v>
      </c>
      <c r="O6" s="210" t="s">
        <v>95</v>
      </c>
      <c r="P6" s="210" t="s">
        <v>96</v>
      </c>
      <c r="Q6" s="210" t="s">
        <v>97</v>
      </c>
      <c r="R6" s="210" t="s">
        <v>98</v>
      </c>
      <c r="S6" s="210" t="s">
        <v>99</v>
      </c>
      <c r="T6" s="210" t="s">
        <v>100</v>
      </c>
      <c r="U6" s="210" t="s">
        <v>101</v>
      </c>
      <c r="V6" s="210" t="s">
        <v>102</v>
      </c>
      <c r="W6" s="210" t="s">
        <v>103</v>
      </c>
      <c r="X6" s="210" t="s">
        <v>104</v>
      </c>
      <c r="Y6" s="210" t="s">
        <v>105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5">
      <c r="A8" s="237" t="s">
        <v>106</v>
      </c>
      <c r="B8" s="238" t="s">
        <v>74</v>
      </c>
      <c r="C8" s="256" t="s">
        <v>75</v>
      </c>
      <c r="D8" s="239"/>
      <c r="E8" s="240"/>
      <c r="F8" s="241"/>
      <c r="G8" s="242">
        <f>SUMIF(AG9:AG9,"&lt;&gt;NOR",G9:G9)</f>
        <v>0</v>
      </c>
      <c r="H8" s="236"/>
      <c r="I8" s="236">
        <f>SUM(I9:I9)</f>
        <v>0</v>
      </c>
      <c r="J8" s="236"/>
      <c r="K8" s="236">
        <f>SUM(K9:K9)</f>
        <v>440000</v>
      </c>
      <c r="L8" s="236"/>
      <c r="M8" s="236">
        <f>SUM(M9:M9)</f>
        <v>0</v>
      </c>
      <c r="N8" s="235"/>
      <c r="O8" s="235">
        <f>SUM(O9:O9)</f>
        <v>0</v>
      </c>
      <c r="P8" s="235"/>
      <c r="Q8" s="235">
        <f>SUM(Q9:Q9)</f>
        <v>0</v>
      </c>
      <c r="R8" s="236"/>
      <c r="S8" s="236"/>
      <c r="T8" s="236"/>
      <c r="U8" s="236"/>
      <c r="V8" s="236">
        <f>SUM(V9:V9)</f>
        <v>0</v>
      </c>
      <c r="W8" s="236"/>
      <c r="X8" s="236"/>
      <c r="Y8" s="236"/>
      <c r="AG8" t="s">
        <v>107</v>
      </c>
    </row>
    <row r="9" spans="1:60" outlineLevel="1" x14ac:dyDescent="0.25">
      <c r="A9" s="244">
        <v>1</v>
      </c>
      <c r="B9" s="245" t="s">
        <v>160</v>
      </c>
      <c r="C9" s="257" t="s">
        <v>161</v>
      </c>
      <c r="D9" s="246" t="s">
        <v>144</v>
      </c>
      <c r="E9" s="247">
        <v>1</v>
      </c>
      <c r="F9" s="248"/>
      <c r="G9" s="249">
        <f>ROUND(E9*F9,2)</f>
        <v>0</v>
      </c>
      <c r="H9" s="232">
        <v>0</v>
      </c>
      <c r="I9" s="231">
        <f>ROUND(E9*H9,2)</f>
        <v>0</v>
      </c>
      <c r="J9" s="232">
        <v>440000</v>
      </c>
      <c r="K9" s="231">
        <f>ROUND(E9*J9,2)</f>
        <v>440000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111</v>
      </c>
      <c r="T9" s="231" t="s">
        <v>120</v>
      </c>
      <c r="U9" s="231">
        <v>0</v>
      </c>
      <c r="V9" s="231">
        <f>ROUND(E9*U9,2)</f>
        <v>0</v>
      </c>
      <c r="W9" s="231"/>
      <c r="X9" s="231" t="s">
        <v>131</v>
      </c>
      <c r="Y9" s="231" t="s">
        <v>114</v>
      </c>
      <c r="Z9" s="211"/>
      <c r="AA9" s="211"/>
      <c r="AB9" s="211"/>
      <c r="AC9" s="211"/>
      <c r="AD9" s="211"/>
      <c r="AE9" s="211"/>
      <c r="AF9" s="211"/>
      <c r="AG9" s="211" t="s">
        <v>132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5">
      <c r="A10" s="3"/>
      <c r="B10" s="4"/>
      <c r="C10" s="260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92</v>
      </c>
    </row>
    <row r="11" spans="1:60" x14ac:dyDescent="0.25">
      <c r="A11" s="214"/>
      <c r="B11" s="215" t="s">
        <v>31</v>
      </c>
      <c r="C11" s="261"/>
      <c r="D11" s="216"/>
      <c r="E11" s="217"/>
      <c r="F11" s="217"/>
      <c r="G11" s="243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135</v>
      </c>
    </row>
    <row r="12" spans="1:60" x14ac:dyDescent="0.25">
      <c r="A12" s="3"/>
      <c r="B12" s="4"/>
      <c r="C12" s="260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5">
      <c r="A13" s="3"/>
      <c r="B13" s="4"/>
      <c r="C13" s="260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218" t="s">
        <v>136</v>
      </c>
      <c r="B14" s="218"/>
      <c r="C14" s="26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219"/>
      <c r="B15" s="220"/>
      <c r="C15" s="263"/>
      <c r="D15" s="220"/>
      <c r="E15" s="220"/>
      <c r="F15" s="220"/>
      <c r="G15" s="22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137</v>
      </c>
    </row>
    <row r="16" spans="1:60" x14ac:dyDescent="0.25">
      <c r="A16" s="222"/>
      <c r="B16" s="223"/>
      <c r="C16" s="264"/>
      <c r="D16" s="223"/>
      <c r="E16" s="223"/>
      <c r="F16" s="223"/>
      <c r="G16" s="22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222"/>
      <c r="B17" s="223"/>
      <c r="C17" s="264"/>
      <c r="D17" s="223"/>
      <c r="E17" s="223"/>
      <c r="F17" s="223"/>
      <c r="G17" s="22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222"/>
      <c r="B18" s="223"/>
      <c r="C18" s="264"/>
      <c r="D18" s="223"/>
      <c r="E18" s="223"/>
      <c r="F18" s="223"/>
      <c r="G18" s="22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225"/>
      <c r="B19" s="226"/>
      <c r="C19" s="265"/>
      <c r="D19" s="226"/>
      <c r="E19" s="226"/>
      <c r="F19" s="226"/>
      <c r="G19" s="227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3"/>
      <c r="B20" s="4"/>
      <c r="C20" s="26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C21" s="266"/>
      <c r="D21" s="10"/>
      <c r="AG21" t="s">
        <v>138</v>
      </c>
    </row>
    <row r="22" spans="1:33" x14ac:dyDescent="0.25">
      <c r="D22" s="10"/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14:C14"/>
    <mergeCell ref="A15:G1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021 0201 Pol</vt:lpstr>
      <vt:lpstr>021 0202 Pol</vt:lpstr>
      <vt:lpstr>021 0203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'021 0201 Pol'!Názvy_tisku</vt:lpstr>
      <vt:lpstr>'021 0202 Pol'!Názvy_tisku</vt:lpstr>
      <vt:lpstr>'021 0203 Pol'!Názvy_tisku</vt:lpstr>
      <vt:lpstr>oadresa</vt:lpstr>
      <vt:lpstr>Stavba!Objednatel</vt:lpstr>
      <vt:lpstr>Stavba!Objekt</vt:lpstr>
      <vt:lpstr>'021 0201 Pol'!Oblast_tisku</vt:lpstr>
      <vt:lpstr>'021 0202 Pol'!Oblast_tisku</vt:lpstr>
      <vt:lpstr>'021 0203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2025-08-04T06:28:50Z</dcterms:modified>
</cp:coreProperties>
</file>